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70" activeTab="1"/>
  </bookViews>
  <sheets>
    <sheet name="СКП" sheetId="3" r:id="rId1"/>
    <sheet name="Автор каникулы" sheetId="4" r:id="rId2"/>
  </sheets>
  <calcPr calcId="162913"/>
</workbook>
</file>

<file path=xl/calcChain.xml><?xml version="1.0" encoding="utf-8"?>
<calcChain xmlns="http://schemas.openxmlformats.org/spreadsheetml/2006/main">
  <c r="G7" i="3" l="1"/>
  <c r="H7" i="3"/>
  <c r="E7" i="3" l="1"/>
  <c r="E8" i="3"/>
  <c r="D8" i="3"/>
  <c r="H9" i="3"/>
  <c r="F9" i="3"/>
  <c r="E9" i="3"/>
  <c r="D9" i="3"/>
  <c r="B9" i="3"/>
  <c r="H10" i="3"/>
  <c r="F10" i="3"/>
  <c r="E10" i="3"/>
  <c r="D10" i="3"/>
  <c r="B10" i="3"/>
  <c r="B7" i="3" l="1"/>
  <c r="D7" i="3"/>
  <c r="C8" i="3" l="1"/>
  <c r="B8" i="3"/>
  <c r="J37" i="4" l="1"/>
  <c r="H37" i="4"/>
  <c r="G37" i="4"/>
  <c r="F37" i="4"/>
  <c r="E37" i="4"/>
  <c r="J25" i="4"/>
  <c r="J24" i="4"/>
  <c r="J23" i="4"/>
  <c r="I25" i="4"/>
  <c r="I24" i="4"/>
  <c r="I23" i="4"/>
  <c r="H25" i="4"/>
  <c r="H24" i="4"/>
  <c r="H23" i="4"/>
  <c r="G25" i="4"/>
  <c r="G24" i="4"/>
  <c r="G23" i="4"/>
  <c r="F25" i="4"/>
  <c r="F24" i="4"/>
  <c r="F23" i="4"/>
  <c r="E25" i="4"/>
  <c r="E24" i="4"/>
  <c r="E23" i="4"/>
  <c r="D25" i="4"/>
  <c r="D24" i="4"/>
  <c r="D23" i="4"/>
  <c r="C25" i="4"/>
  <c r="C24" i="4"/>
  <c r="C23" i="4"/>
  <c r="I20" i="4"/>
  <c r="I22" i="4"/>
  <c r="I21" i="4"/>
  <c r="J19" i="4"/>
  <c r="I19" i="4"/>
  <c r="H19" i="4"/>
  <c r="G19" i="4"/>
  <c r="F19" i="4"/>
  <c r="E19" i="4"/>
  <c r="D19" i="4"/>
  <c r="C19" i="4"/>
  <c r="I17" i="4"/>
  <c r="H17" i="4"/>
  <c r="G17" i="4"/>
  <c r="F17" i="4"/>
  <c r="E17" i="4"/>
  <c r="C17" i="4"/>
  <c r="J15" i="4"/>
  <c r="I15" i="4"/>
  <c r="H15" i="4"/>
  <c r="G15" i="4"/>
  <c r="F15" i="4"/>
  <c r="E15" i="4"/>
  <c r="D15" i="4"/>
  <c r="C15" i="4"/>
  <c r="J14" i="4"/>
  <c r="J13" i="4"/>
  <c r="I14" i="4"/>
  <c r="I13" i="4"/>
  <c r="H14" i="4"/>
  <c r="H13" i="4"/>
  <c r="G14" i="4"/>
  <c r="G13" i="4"/>
  <c r="F14" i="4"/>
  <c r="F13" i="4"/>
  <c r="E14" i="4"/>
  <c r="E13" i="4"/>
  <c r="D14" i="4"/>
  <c r="D13" i="4"/>
  <c r="C14" i="4"/>
  <c r="C13" i="4"/>
  <c r="J12" i="4"/>
  <c r="J11" i="4"/>
  <c r="J10" i="4"/>
  <c r="I12" i="4"/>
  <c r="I11" i="4"/>
  <c r="I10" i="4"/>
  <c r="H12" i="4"/>
  <c r="H11" i="4"/>
  <c r="H10" i="4"/>
  <c r="G12" i="4"/>
  <c r="G11" i="4"/>
  <c r="G10" i="4"/>
  <c r="F12" i="4"/>
  <c r="F11" i="4"/>
  <c r="F10" i="4"/>
  <c r="E12" i="4"/>
  <c r="E11" i="4"/>
  <c r="E10" i="4"/>
  <c r="D12" i="4"/>
  <c r="D11" i="4"/>
  <c r="D10" i="4"/>
  <c r="C11" i="4"/>
  <c r="C12" i="4"/>
  <c r="C10" i="4"/>
  <c r="C9" i="4"/>
  <c r="C8" i="4"/>
  <c r="D9" i="4"/>
  <c r="D8" i="4"/>
  <c r="E9" i="4"/>
  <c r="E8" i="4"/>
  <c r="F9" i="4"/>
  <c r="F8" i="4"/>
  <c r="G9" i="4"/>
  <c r="G8" i="4"/>
  <c r="H9" i="4"/>
  <c r="H8" i="4"/>
  <c r="J9" i="4"/>
  <c r="J8" i="4"/>
  <c r="I9" i="4"/>
  <c r="I8" i="4"/>
  <c r="G22" i="4" l="1"/>
  <c r="G21" i="4"/>
  <c r="D21" i="4"/>
  <c r="J22" i="4" l="1"/>
  <c r="J21" i="4"/>
  <c r="J18" i="4"/>
  <c r="J16" i="4"/>
  <c r="I18" i="4" l="1"/>
  <c r="C18" i="4"/>
  <c r="H18" i="4"/>
  <c r="G18" i="4" l="1"/>
  <c r="F18" i="4"/>
  <c r="E18" i="4"/>
  <c r="D18" i="4"/>
  <c r="I16" i="4" l="1"/>
  <c r="F16" i="4"/>
  <c r="H16" i="4" l="1"/>
  <c r="G16" i="4"/>
  <c r="E16" i="4"/>
  <c r="C16" i="4"/>
  <c r="H22" i="4" l="1"/>
  <c r="F22" i="4"/>
  <c r="E22" i="4"/>
  <c r="D22" i="4"/>
  <c r="C22" i="4"/>
  <c r="H21" i="4"/>
  <c r="F21" i="4"/>
  <c r="E21" i="4"/>
  <c r="C21" i="4"/>
  <c r="J36" i="4" l="1"/>
  <c r="J35" i="4"/>
  <c r="J31" i="4"/>
  <c r="J27" i="4"/>
  <c r="J26" i="4"/>
  <c r="J34" i="4"/>
  <c r="J33" i="4"/>
  <c r="J32" i="4"/>
  <c r="J30" i="4"/>
  <c r="J29" i="4"/>
  <c r="I36" i="4"/>
  <c r="I35" i="4"/>
  <c r="I29" i="4"/>
  <c r="I27" i="4"/>
  <c r="I26" i="4"/>
  <c r="I34" i="4"/>
  <c r="I33" i="4"/>
  <c r="I32" i="4"/>
  <c r="I31" i="4"/>
  <c r="I30" i="4"/>
  <c r="H20" i="4"/>
  <c r="G20" i="4"/>
  <c r="D20" i="4"/>
  <c r="H27" i="4" l="1"/>
  <c r="G27" i="4"/>
  <c r="F27" i="4"/>
  <c r="E27" i="4"/>
  <c r="D27" i="4"/>
  <c r="C27" i="4"/>
  <c r="H26" i="4"/>
  <c r="G26" i="4"/>
  <c r="F26" i="4"/>
  <c r="E26" i="4"/>
  <c r="D26" i="4"/>
  <c r="C26" i="4"/>
  <c r="H36" i="4" l="1"/>
  <c r="G36" i="4"/>
  <c r="F36" i="4"/>
  <c r="E36" i="4"/>
  <c r="D36" i="4"/>
  <c r="C36" i="4"/>
  <c r="H35" i="4"/>
  <c r="G35" i="4"/>
  <c r="F35" i="4"/>
  <c r="E35" i="4"/>
  <c r="D35" i="4"/>
  <c r="C35" i="4"/>
  <c r="G33" i="4"/>
  <c r="F33" i="4"/>
  <c r="E33" i="4"/>
  <c r="D33" i="4"/>
  <c r="H32" i="4"/>
  <c r="G32" i="4"/>
  <c r="F32" i="4"/>
  <c r="E32" i="4"/>
  <c r="D32" i="4"/>
  <c r="G31" i="4"/>
  <c r="F31" i="4"/>
  <c r="E31" i="4"/>
  <c r="D31" i="4"/>
  <c r="D30" i="4"/>
  <c r="C30" i="4"/>
  <c r="H29" i="4"/>
  <c r="K25" i="4"/>
  <c r="L25" i="4" s="1"/>
  <c r="M25" i="4" s="1"/>
  <c r="N25" i="4" s="1"/>
  <c r="O25" i="4" s="1"/>
  <c r="P25" i="4" s="1"/>
  <c r="Q25" i="4" s="1"/>
  <c r="R25" i="4" s="1"/>
  <c r="S25" i="4" s="1"/>
  <c r="H34" i="4"/>
  <c r="G34" i="4"/>
  <c r="F34" i="4"/>
  <c r="E34" i="4"/>
  <c r="D34" i="4"/>
  <c r="C34" i="4"/>
  <c r="K24" i="4"/>
  <c r="L24" i="4" s="1"/>
  <c r="M24" i="4" s="1"/>
  <c r="N24" i="4" s="1"/>
  <c r="O24" i="4" s="1"/>
  <c r="P24" i="4" s="1"/>
  <c r="Q24" i="4" s="1"/>
  <c r="R24" i="4" s="1"/>
  <c r="S24" i="4" s="1"/>
  <c r="H33" i="4"/>
  <c r="C33" i="4"/>
  <c r="K23" i="4"/>
  <c r="L23" i="4" s="1"/>
  <c r="M23" i="4" s="1"/>
  <c r="N23" i="4" s="1"/>
  <c r="O23" i="4" s="1"/>
  <c r="P23" i="4" s="1"/>
  <c r="Q23" i="4" s="1"/>
  <c r="R23" i="4" s="1"/>
  <c r="S23" i="4" s="1"/>
  <c r="C32" i="4"/>
  <c r="K20" i="4"/>
  <c r="L20" i="4" s="1"/>
  <c r="M20" i="4" s="1"/>
  <c r="N20" i="4" s="1"/>
  <c r="O20" i="4" s="1"/>
  <c r="P20" i="4" s="1"/>
  <c r="Q20" i="4" s="1"/>
  <c r="R20" i="4" s="1"/>
  <c r="S20" i="4" s="1"/>
  <c r="H31" i="4"/>
  <c r="K19" i="4"/>
  <c r="L19" i="4" s="1"/>
  <c r="M19" i="4" s="1"/>
  <c r="N19" i="4" s="1"/>
  <c r="O19" i="4" s="1"/>
  <c r="P19" i="4" s="1"/>
  <c r="Q19" i="4" s="1"/>
  <c r="R19" i="4" s="1"/>
  <c r="S19" i="4" s="1"/>
  <c r="H30" i="4"/>
  <c r="G30" i="4"/>
  <c r="F30" i="4"/>
  <c r="E30" i="4"/>
  <c r="K17" i="4"/>
  <c r="L17" i="4" s="1"/>
  <c r="M17" i="4" s="1"/>
  <c r="N17" i="4" s="1"/>
  <c r="O17" i="4" s="1"/>
  <c r="P17" i="4" s="1"/>
  <c r="Q17" i="4" s="1"/>
  <c r="R17" i="4" s="1"/>
  <c r="S17" i="4" s="1"/>
  <c r="G29" i="4"/>
  <c r="F29" i="4"/>
  <c r="E29" i="4"/>
  <c r="K15" i="4"/>
  <c r="L15" i="4" s="1"/>
  <c r="M15" i="4" s="1"/>
  <c r="N15" i="4" s="1"/>
  <c r="O15" i="4" s="1"/>
  <c r="P15" i="4" s="1"/>
  <c r="Q15" i="4" s="1"/>
  <c r="R15" i="4" s="1"/>
  <c r="S15" i="4" s="1"/>
  <c r="K14" i="4"/>
  <c r="L14" i="4" s="1"/>
  <c r="M14" i="4" s="1"/>
  <c r="N14" i="4" s="1"/>
  <c r="O14" i="4" s="1"/>
  <c r="P14" i="4" s="1"/>
  <c r="Q14" i="4" s="1"/>
  <c r="R14" i="4" s="1"/>
  <c r="S14" i="4" s="1"/>
  <c r="K13" i="4"/>
  <c r="L13" i="4" s="1"/>
  <c r="M13" i="4" s="1"/>
  <c r="N13" i="4" s="1"/>
  <c r="O13" i="4" s="1"/>
  <c r="P13" i="4" s="1"/>
  <c r="Q13" i="4" s="1"/>
  <c r="R13" i="4" s="1"/>
  <c r="S13" i="4" s="1"/>
</calcChain>
</file>

<file path=xl/sharedStrings.xml><?xml version="1.0" encoding="utf-8"?>
<sst xmlns="http://schemas.openxmlformats.org/spreadsheetml/2006/main" count="106" uniqueCount="59">
  <si>
    <t>Проживание + 3-х разовое  питание</t>
  </si>
  <si>
    <t>Двухместное размещение</t>
  </si>
  <si>
    <t>Одноместное размещение</t>
  </si>
  <si>
    <t>Дополнительное место для взрослых</t>
  </si>
  <si>
    <t>Дополнительное место для детей от 5 до 12 лет вкл</t>
  </si>
  <si>
    <t>Стандарт</t>
  </si>
  <si>
    <t>Основной корпус</t>
  </si>
  <si>
    <t>Форест Хаус, Дом в лесу</t>
  </si>
  <si>
    <t>Отдельно стоящие домики</t>
  </si>
  <si>
    <t>Вид размещения</t>
  </si>
  <si>
    <t>Делюкс +,  Студия +</t>
  </si>
  <si>
    <t>Дети до 4 лет (включительно)  на дополнительном месте размещаются БЕСПЛАТНО</t>
  </si>
  <si>
    <t>В домах возможно размещение 3-го взрослого на доп месте из одной семьи</t>
  </si>
  <si>
    <t>Утверждаю _______________Р.А.Приходько от _________</t>
  </si>
  <si>
    <t>Стоимость санаторно курортных путевок в санаторий-профилакторий "Сибиряк"</t>
  </si>
  <si>
    <t>Улучшенный</t>
  </si>
  <si>
    <t>Обычный</t>
  </si>
  <si>
    <t xml:space="preserve">Здоровые Сосуды </t>
  </si>
  <si>
    <t>Движение Без боли</t>
  </si>
  <si>
    <t>Здоровый позвоночник</t>
  </si>
  <si>
    <t>Код молодости      база на 6 этаже</t>
  </si>
  <si>
    <t xml:space="preserve">Check Up  </t>
  </si>
  <si>
    <t>3 детский</t>
  </si>
  <si>
    <t xml:space="preserve">Нервы в порядке!                  </t>
  </si>
  <si>
    <t>Антистресс СПА (релакс)</t>
  </si>
  <si>
    <t>Аюрведа СПА</t>
  </si>
  <si>
    <t>33 000</t>
  </si>
  <si>
    <t>35 000</t>
  </si>
  <si>
    <t>30000</t>
  </si>
  <si>
    <t>32000</t>
  </si>
  <si>
    <t>Проживание + 3-х разовое  питание+ЛЕЧЕНИЕ</t>
  </si>
  <si>
    <t xml:space="preserve">Стандарт Одноместный номер </t>
  </si>
  <si>
    <t>Улучшенный обычный</t>
  </si>
  <si>
    <t xml:space="preserve">Бони и Клайд </t>
  </si>
  <si>
    <t>Проживание + завтрак</t>
  </si>
  <si>
    <t>Данный тариф не действует для номеров в оснвном корпусе</t>
  </si>
  <si>
    <t xml:space="preserve">Примечание: </t>
  </si>
  <si>
    <t>Размещение в Шале 4+2 человека на доп. место. Максимальное размещение 6 человек</t>
  </si>
  <si>
    <t>Утверждаю                          Р.А. Приходько  от</t>
  </si>
  <si>
    <t>Скидки Постоянным гостям 7, 10 и 15 % в соответстсви с программой лояльности санатория</t>
  </si>
  <si>
    <t xml:space="preserve">Раннее Бронирование 10% скидка оплата за 30 дн. до заезда  </t>
  </si>
  <si>
    <t>Стандарт и стандарт 1М</t>
  </si>
  <si>
    <t xml:space="preserve">Дом Студия Шале </t>
  </si>
  <si>
    <t>Дом Студия, Шале</t>
  </si>
  <si>
    <t>ДЕЛЮКС+  Студия +</t>
  </si>
  <si>
    <t xml:space="preserve">Дополнительное питание обед/ужин 2000 р (при наличии свободных мест в обеденом зале) </t>
  </si>
  <si>
    <t>с 08.01.2024  по 10.06.2024 Низкий сезон</t>
  </si>
  <si>
    <t>Антистресс СПА</t>
  </si>
  <si>
    <t xml:space="preserve">На 10 лет Моложе </t>
  </si>
  <si>
    <t>(оплата питания для детей от 2-до 4-х лет (полных лет) - 1600руб. /сутки - обязательно).</t>
  </si>
  <si>
    <t xml:space="preserve">Дополнительное питание обед-1200р ужин- 1200 р (при наличии свободных мест в обеденом зале) </t>
  </si>
  <si>
    <t>Скидки пенсионерам 7%</t>
  </si>
  <si>
    <t xml:space="preserve">Check Up  Эксперт </t>
  </si>
  <si>
    <t>Шале, Мальдивы, Фэмели Хаус</t>
  </si>
  <si>
    <t>38000</t>
  </si>
  <si>
    <t>Стройность, Красота, Энергия</t>
  </si>
  <si>
    <t>с 19.04.2024  по 10.06.2024 Низкий сезон</t>
  </si>
  <si>
    <t>"Свободное дыхание"  "Женское Здоровье"</t>
  </si>
  <si>
    <t>Количество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</si>
</sst>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1" fillId="0" borderId="30" xfId="0" applyFont="1" applyBorder="1" applyAlignment="1">
      <alignment vertical="center" wrapText="1"/>
    </xf>
    <xf numFmtId="165" fontId="9" fillId="0" borderId="21" xfId="1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top" wrapText="1"/>
    </xf>
    <xf numFmtId="0" fontId="14" fillId="0" borderId="32" xfId="0" applyFont="1" applyBorder="1"/>
    <xf numFmtId="49" fontId="0" fillId="0" borderId="30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 vertical="center" indent="5"/>
    </xf>
    <xf numFmtId="0" fontId="17" fillId="0" borderId="32" xfId="0" applyFont="1" applyBorder="1"/>
    <xf numFmtId="164" fontId="0" fillId="0" borderId="0" xfId="1" applyFont="1" applyAlignment="1">
      <alignment horizontal="right"/>
    </xf>
    <xf numFmtId="0" fontId="16" fillId="0" borderId="0" xfId="0" applyFont="1"/>
    <xf numFmtId="0" fontId="9" fillId="0" borderId="3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2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165" fontId="19" fillId="0" borderId="14" xfId="1" applyNumberFormat="1" applyFont="1" applyBorder="1" applyAlignment="1">
      <alignment horizontal="right" wrapText="1"/>
    </xf>
    <xf numFmtId="165" fontId="19" fillId="0" borderId="15" xfId="1" applyNumberFormat="1" applyFont="1" applyBorder="1" applyAlignment="1">
      <alignment horizontal="right" wrapText="1"/>
    </xf>
    <xf numFmtId="165" fontId="19" fillId="0" borderId="14" xfId="1" applyNumberFormat="1" applyFont="1" applyBorder="1" applyAlignment="1">
      <alignment horizontal="right" vertical="center" wrapText="1"/>
    </xf>
    <xf numFmtId="165" fontId="19" fillId="0" borderId="23" xfId="1" applyNumberFormat="1" applyFont="1" applyBorder="1" applyAlignment="1">
      <alignment horizontal="right" wrapText="1"/>
    </xf>
    <xf numFmtId="165" fontId="19" fillId="0" borderId="24" xfId="1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19" fillId="0" borderId="35" xfId="0" applyFont="1" applyBorder="1" applyAlignment="1">
      <alignment horizontal="right"/>
    </xf>
    <xf numFmtId="165" fontId="19" fillId="0" borderId="31" xfId="1" applyNumberFormat="1" applyFont="1" applyBorder="1" applyAlignment="1">
      <alignment horizontal="right" wrapText="1"/>
    </xf>
    <xf numFmtId="165" fontId="19" fillId="0" borderId="31" xfId="1" applyNumberFormat="1" applyFont="1" applyBorder="1" applyAlignment="1">
      <alignment horizontal="right" vertical="center" wrapText="1"/>
    </xf>
    <xf numFmtId="165" fontId="3" fillId="0" borderId="21" xfId="1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5" fontId="2" fillId="0" borderId="21" xfId="1" applyNumberFormat="1" applyFont="1" applyBorder="1" applyAlignment="1">
      <alignment horizontal="right" vertical="center" wrapText="1"/>
    </xf>
    <xf numFmtId="0" fontId="11" fillId="0" borderId="22" xfId="0" applyFont="1" applyBorder="1" applyAlignment="1">
      <alignment vertical="center" wrapText="1"/>
    </xf>
    <xf numFmtId="165" fontId="9" fillId="0" borderId="21" xfId="1" applyNumberFormat="1" applyFont="1" applyBorder="1" applyAlignment="1">
      <alignment horizontal="right" wrapText="1"/>
    </xf>
    <xf numFmtId="0" fontId="19" fillId="3" borderId="36" xfId="0" applyFont="1" applyFill="1" applyBorder="1" applyAlignment="1">
      <alignment horizontal="right"/>
    </xf>
    <xf numFmtId="0" fontId="19" fillId="3" borderId="14" xfId="0" applyFont="1" applyFill="1" applyBorder="1" applyAlignment="1">
      <alignment horizontal="right"/>
    </xf>
    <xf numFmtId="0" fontId="20" fillId="0" borderId="17" xfId="0" applyFont="1" applyBorder="1" applyAlignment="1">
      <alignment vertical="center" wrapText="1"/>
    </xf>
    <xf numFmtId="165" fontId="1" fillId="0" borderId="21" xfId="1" applyNumberFormat="1" applyFont="1" applyBorder="1" applyAlignment="1">
      <alignment horizontal="right" wrapText="1"/>
    </xf>
    <xf numFmtId="165" fontId="1" fillId="0" borderId="21" xfId="1" applyNumberFormat="1" applyFont="1" applyBorder="1" applyAlignment="1">
      <alignment horizontal="right" vertical="center" wrapText="1"/>
    </xf>
    <xf numFmtId="0" fontId="9" fillId="0" borderId="21" xfId="1" applyNumberFormat="1" applyFont="1" applyBorder="1" applyAlignment="1">
      <alignment horizontal="right" wrapText="1"/>
    </xf>
    <xf numFmtId="0" fontId="0" fillId="0" borderId="30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165" fontId="3" fillId="0" borderId="14" xfId="1" applyNumberFormat="1" applyFont="1" applyBorder="1" applyAlignment="1">
      <alignment horizontal="right" vertical="center" wrapText="1"/>
    </xf>
    <xf numFmtId="165" fontId="3" fillId="0" borderId="23" xfId="1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165" fontId="3" fillId="0" borderId="31" xfId="1" applyNumberFormat="1" applyFont="1" applyBorder="1" applyAlignment="1">
      <alignment horizontal="right" vertical="center" wrapText="1"/>
    </xf>
    <xf numFmtId="164" fontId="9" fillId="0" borderId="33" xfId="1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65" fontId="9" fillId="0" borderId="18" xfId="1" applyNumberFormat="1" applyFont="1" applyBorder="1" applyAlignment="1">
      <alignment horizontal="right" vertical="center" wrapText="1"/>
    </xf>
    <xf numFmtId="165" fontId="9" fillId="0" borderId="14" xfId="1" applyNumberFormat="1" applyFont="1" applyBorder="1" applyAlignment="1">
      <alignment horizontal="right" wrapText="1"/>
    </xf>
    <xf numFmtId="165" fontId="9" fillId="0" borderId="14" xfId="1" applyNumberFormat="1" applyFont="1" applyBorder="1" applyAlignment="1">
      <alignment horizontal="right" vertical="center" wrapText="1"/>
    </xf>
    <xf numFmtId="165" fontId="9" fillId="0" borderId="23" xfId="1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2" workbookViewId="0">
      <selection activeCell="G15" sqref="G15:H15"/>
    </sheetView>
  </sheetViews>
  <sheetFormatPr defaultColWidth="9.1796875" defaultRowHeight="14" x14ac:dyDescent="0.3"/>
  <cols>
    <col min="1" max="1" width="52" style="1" customWidth="1"/>
    <col min="2" max="2" width="11.26953125" style="1" customWidth="1"/>
    <col min="3" max="3" width="14.1796875" style="1" customWidth="1"/>
    <col min="4" max="4" width="13.26953125" style="1" customWidth="1"/>
    <col min="5" max="5" width="12.7265625" style="1" customWidth="1"/>
    <col min="6" max="7" width="12.54296875" style="1" customWidth="1"/>
    <col min="8" max="8" width="14" style="1" customWidth="1"/>
    <col min="9" max="16384" width="9.1796875" style="1"/>
  </cols>
  <sheetData>
    <row r="1" spans="1:8" x14ac:dyDescent="0.3">
      <c r="A1" s="1" t="s">
        <v>13</v>
      </c>
    </row>
    <row r="2" spans="1:8" x14ac:dyDescent="0.3">
      <c r="A2" s="68" t="s">
        <v>14</v>
      </c>
      <c r="B2" s="68"/>
      <c r="C2" s="68"/>
      <c r="D2" s="68"/>
      <c r="E2" s="68"/>
      <c r="F2" s="68"/>
      <c r="G2" s="68"/>
      <c r="H2" s="68"/>
    </row>
    <row r="3" spans="1:8" x14ac:dyDescent="0.3">
      <c r="B3" s="69" t="s">
        <v>56</v>
      </c>
      <c r="C3" s="69"/>
      <c r="D3" s="69"/>
      <c r="E3" s="69"/>
    </row>
    <row r="4" spans="1:8" x14ac:dyDescent="0.3">
      <c r="A4" s="63" t="s">
        <v>30</v>
      </c>
      <c r="B4" s="64"/>
      <c r="C4" s="64"/>
      <c r="D4" s="64"/>
      <c r="E4" s="64"/>
      <c r="F4" s="64"/>
      <c r="G4" s="64"/>
      <c r="H4" s="64"/>
    </row>
    <row r="5" spans="1:8" x14ac:dyDescent="0.3">
      <c r="A5" s="65" t="s">
        <v>9</v>
      </c>
      <c r="B5" s="67" t="s">
        <v>6</v>
      </c>
      <c r="C5" s="67"/>
      <c r="D5" s="67"/>
      <c r="E5" s="67"/>
      <c r="F5" s="67" t="s">
        <v>8</v>
      </c>
      <c r="G5" s="67"/>
      <c r="H5" s="67"/>
    </row>
    <row r="6" spans="1:8" ht="56" x14ac:dyDescent="0.3">
      <c r="A6" s="66"/>
      <c r="B6" s="13" t="s">
        <v>5</v>
      </c>
      <c r="C6" s="14" t="s">
        <v>31</v>
      </c>
      <c r="D6" s="13" t="s">
        <v>32</v>
      </c>
      <c r="E6" s="13" t="s">
        <v>10</v>
      </c>
      <c r="F6" s="13" t="s">
        <v>53</v>
      </c>
      <c r="G6" s="13" t="s">
        <v>33</v>
      </c>
      <c r="H6" s="13" t="s">
        <v>7</v>
      </c>
    </row>
    <row r="7" spans="1:8" x14ac:dyDescent="0.3">
      <c r="A7" s="79" t="s">
        <v>1</v>
      </c>
      <c r="B7" s="16">
        <f>B15+500</f>
        <v>7300</v>
      </c>
      <c r="C7" s="16">
        <v>0</v>
      </c>
      <c r="D7" s="16">
        <f>D15+500</f>
        <v>9100</v>
      </c>
      <c r="E7" s="16">
        <f>E15+500</f>
        <v>9600</v>
      </c>
      <c r="F7" s="16">
        <v>10600</v>
      </c>
      <c r="G7" s="16">
        <f>G15+500</f>
        <v>9900</v>
      </c>
      <c r="H7" s="16">
        <f>H15+500</f>
        <v>10100</v>
      </c>
    </row>
    <row r="8" spans="1:8" x14ac:dyDescent="0.3">
      <c r="A8" s="79" t="s">
        <v>2</v>
      </c>
      <c r="B8" s="16">
        <f>B16+500</f>
        <v>9000</v>
      </c>
      <c r="C8" s="16">
        <f>C16+500</f>
        <v>9000</v>
      </c>
      <c r="D8" s="16">
        <f>D16+500</f>
        <v>10600</v>
      </c>
      <c r="E8" s="16">
        <f t="shared" ref="E8" si="0">E16+500</f>
        <v>11000</v>
      </c>
      <c r="F8" s="16">
        <v>17000</v>
      </c>
      <c r="G8" s="16">
        <v>16000</v>
      </c>
      <c r="H8" s="16">
        <v>16000</v>
      </c>
    </row>
    <row r="9" spans="1:8" x14ac:dyDescent="0.3">
      <c r="A9" s="79" t="s">
        <v>3</v>
      </c>
      <c r="B9" s="16">
        <f>B17+500</f>
        <v>5200</v>
      </c>
      <c r="C9" s="16">
        <v>0</v>
      </c>
      <c r="D9" s="16">
        <f t="shared" ref="D9:H9" si="1">D17+500</f>
        <v>5200</v>
      </c>
      <c r="E9" s="16">
        <f t="shared" si="1"/>
        <v>5200</v>
      </c>
      <c r="F9" s="16">
        <f t="shared" si="1"/>
        <v>5200</v>
      </c>
      <c r="G9" s="16"/>
      <c r="H9" s="16">
        <f t="shared" si="1"/>
        <v>5200</v>
      </c>
    </row>
    <row r="10" spans="1:8" x14ac:dyDescent="0.3">
      <c r="A10" s="79" t="s">
        <v>4</v>
      </c>
      <c r="B10" s="16">
        <f>B18+500</f>
        <v>3900</v>
      </c>
      <c r="C10" s="16">
        <v>0</v>
      </c>
      <c r="D10" s="16">
        <f t="shared" ref="D10:F10" si="2">D18+500</f>
        <v>3900</v>
      </c>
      <c r="E10" s="16">
        <f t="shared" si="2"/>
        <v>3900</v>
      </c>
      <c r="F10" s="16">
        <f t="shared" si="2"/>
        <v>3900</v>
      </c>
      <c r="G10" s="16"/>
      <c r="H10" s="16">
        <f>H18+500</f>
        <v>3900</v>
      </c>
    </row>
    <row r="11" spans="1:8" x14ac:dyDescent="0.3">
      <c r="A11" s="2"/>
      <c r="B11" s="17"/>
      <c r="C11" s="17"/>
      <c r="D11" s="17"/>
      <c r="E11" s="17"/>
      <c r="F11" s="17"/>
      <c r="G11" s="17"/>
      <c r="H11" s="17"/>
    </row>
    <row r="12" spans="1:8" x14ac:dyDescent="0.3">
      <c r="A12" s="63" t="s">
        <v>0</v>
      </c>
      <c r="B12" s="64"/>
      <c r="C12" s="64"/>
      <c r="D12" s="64"/>
      <c r="E12" s="64"/>
      <c r="F12" s="64"/>
      <c r="G12" s="64"/>
      <c r="H12" s="64"/>
    </row>
    <row r="13" spans="1:8" x14ac:dyDescent="0.3">
      <c r="A13" s="65" t="s">
        <v>9</v>
      </c>
      <c r="B13" s="67" t="s">
        <v>6</v>
      </c>
      <c r="C13" s="67"/>
      <c r="D13" s="67"/>
      <c r="E13" s="67"/>
      <c r="F13" s="67" t="s">
        <v>8</v>
      </c>
      <c r="G13" s="67"/>
      <c r="H13" s="67"/>
    </row>
    <row r="14" spans="1:8" ht="56" x14ac:dyDescent="0.3">
      <c r="A14" s="66"/>
      <c r="B14" s="13" t="s">
        <v>5</v>
      </c>
      <c r="C14" s="14" t="s">
        <v>31</v>
      </c>
      <c r="D14" s="13" t="s">
        <v>32</v>
      </c>
      <c r="E14" s="13" t="s">
        <v>10</v>
      </c>
      <c r="F14" s="13" t="s">
        <v>53</v>
      </c>
      <c r="G14" s="13" t="s">
        <v>33</v>
      </c>
      <c r="H14" s="13" t="s">
        <v>7</v>
      </c>
    </row>
    <row r="15" spans="1:8" x14ac:dyDescent="0.3">
      <c r="A15" s="15" t="s">
        <v>1</v>
      </c>
      <c r="B15" s="12">
        <v>6800</v>
      </c>
      <c r="C15" s="11">
        <v>0</v>
      </c>
      <c r="D15" s="16">
        <v>8600</v>
      </c>
      <c r="E15" s="16">
        <v>9100</v>
      </c>
      <c r="F15" s="16">
        <v>10100</v>
      </c>
      <c r="G15" s="16">
        <v>9400</v>
      </c>
      <c r="H15" s="16">
        <v>9600</v>
      </c>
    </row>
    <row r="16" spans="1:8" x14ac:dyDescent="0.3">
      <c r="A16" s="15" t="s">
        <v>2</v>
      </c>
      <c r="B16" s="12">
        <v>8500</v>
      </c>
      <c r="C16" s="11">
        <v>8500</v>
      </c>
      <c r="D16" s="16">
        <v>10100</v>
      </c>
      <c r="E16" s="16">
        <v>10500</v>
      </c>
      <c r="F16" s="16">
        <v>16500</v>
      </c>
      <c r="G16" s="16">
        <v>15500</v>
      </c>
      <c r="H16" s="16">
        <v>15500</v>
      </c>
    </row>
    <row r="17" spans="1:8" x14ac:dyDescent="0.3">
      <c r="A17" s="15" t="s">
        <v>3</v>
      </c>
      <c r="B17" s="11">
        <v>4700</v>
      </c>
      <c r="C17" s="11">
        <v>0</v>
      </c>
      <c r="D17" s="16">
        <v>4700</v>
      </c>
      <c r="E17" s="16">
        <v>4700</v>
      </c>
      <c r="F17" s="16">
        <v>4700</v>
      </c>
      <c r="G17" s="16"/>
      <c r="H17" s="16">
        <v>4700</v>
      </c>
    </row>
    <row r="18" spans="1:8" x14ac:dyDescent="0.3">
      <c r="A18" s="15" t="s">
        <v>4</v>
      </c>
      <c r="B18" s="11">
        <v>3400</v>
      </c>
      <c r="C18" s="11">
        <v>0</v>
      </c>
      <c r="D18" s="51">
        <v>3400</v>
      </c>
      <c r="E18" s="51">
        <v>3400</v>
      </c>
      <c r="F18" s="51">
        <v>3400</v>
      </c>
      <c r="G18" s="16"/>
      <c r="H18" s="51">
        <v>3400</v>
      </c>
    </row>
    <row r="19" spans="1:8" x14ac:dyDescent="0.3">
      <c r="A19" s="2"/>
      <c r="B19" s="17"/>
      <c r="C19" s="17"/>
      <c r="D19" s="17"/>
      <c r="E19" s="17"/>
      <c r="F19" s="17"/>
      <c r="G19" s="17"/>
      <c r="H19" s="17"/>
    </row>
    <row r="22" spans="1:8" x14ac:dyDescent="0.3">
      <c r="A22" s="63" t="s">
        <v>34</v>
      </c>
      <c r="B22" s="64"/>
      <c r="C22" s="64"/>
      <c r="D22" s="64"/>
      <c r="E22" s="64"/>
      <c r="F22" s="64"/>
      <c r="G22" s="64"/>
      <c r="H22" s="64"/>
    </row>
    <row r="23" spans="1:8" x14ac:dyDescent="0.3">
      <c r="A23" s="65" t="s">
        <v>9</v>
      </c>
      <c r="B23" s="67" t="s">
        <v>6</v>
      </c>
      <c r="C23" s="67"/>
      <c r="D23" s="67"/>
      <c r="E23" s="67"/>
      <c r="F23" s="67" t="s">
        <v>8</v>
      </c>
      <c r="G23" s="67"/>
      <c r="H23" s="67"/>
    </row>
    <row r="24" spans="1:8" ht="56" x14ac:dyDescent="0.3">
      <c r="A24" s="66"/>
      <c r="B24" s="13" t="s">
        <v>5</v>
      </c>
      <c r="C24" s="14" t="s">
        <v>31</v>
      </c>
      <c r="D24" s="13" t="s">
        <v>32</v>
      </c>
      <c r="E24" s="13" t="s">
        <v>10</v>
      </c>
      <c r="F24" s="13" t="s">
        <v>53</v>
      </c>
      <c r="G24" s="13" t="s">
        <v>33</v>
      </c>
      <c r="H24" s="13" t="s">
        <v>7</v>
      </c>
    </row>
    <row r="25" spans="1:8" x14ac:dyDescent="0.3">
      <c r="A25" s="15" t="s">
        <v>1</v>
      </c>
      <c r="B25" s="54" t="s">
        <v>35</v>
      </c>
      <c r="C25" s="55"/>
      <c r="D25" s="55"/>
      <c r="E25" s="56"/>
      <c r="F25" s="11">
        <v>9300</v>
      </c>
      <c r="G25" s="11">
        <v>8600</v>
      </c>
      <c r="H25" s="11">
        <v>8600</v>
      </c>
    </row>
    <row r="26" spans="1:8" x14ac:dyDescent="0.3">
      <c r="A26" s="15" t="s">
        <v>2</v>
      </c>
      <c r="B26" s="57"/>
      <c r="C26" s="58"/>
      <c r="D26" s="58"/>
      <c r="E26" s="59"/>
      <c r="F26" s="11">
        <v>14500</v>
      </c>
      <c r="G26" s="11">
        <v>13500</v>
      </c>
      <c r="H26" s="11">
        <v>13500</v>
      </c>
    </row>
    <row r="27" spans="1:8" x14ac:dyDescent="0.3">
      <c r="A27" s="15" t="s">
        <v>3</v>
      </c>
      <c r="B27" s="57"/>
      <c r="C27" s="58"/>
      <c r="D27" s="58"/>
      <c r="E27" s="59"/>
      <c r="F27" s="11">
        <v>4500</v>
      </c>
      <c r="G27" s="11"/>
      <c r="H27" s="11">
        <v>4500</v>
      </c>
    </row>
    <row r="28" spans="1:8" x14ac:dyDescent="0.3">
      <c r="A28" s="15" t="s">
        <v>4</v>
      </c>
      <c r="B28" s="60"/>
      <c r="C28" s="61"/>
      <c r="D28" s="61"/>
      <c r="E28" s="62"/>
      <c r="F28" s="11">
        <v>3000</v>
      </c>
      <c r="G28" s="11"/>
      <c r="H28" s="11">
        <v>3000</v>
      </c>
    </row>
    <row r="30" spans="1:8" x14ac:dyDescent="0.3">
      <c r="A30" s="18" t="s">
        <v>36</v>
      </c>
    </row>
    <row r="31" spans="1:8" ht="15.5" x14ac:dyDescent="0.35">
      <c r="A31" s="3">
        <v>1</v>
      </c>
      <c r="B31" s="3" t="s">
        <v>11</v>
      </c>
      <c r="C31" s="3"/>
      <c r="D31" s="3"/>
      <c r="E31" s="3"/>
      <c r="F31" s="3"/>
    </row>
    <row r="32" spans="1:8" ht="15.5" x14ac:dyDescent="0.35">
      <c r="A32" s="3"/>
      <c r="B32" s="3" t="s">
        <v>49</v>
      </c>
      <c r="C32" s="3"/>
      <c r="D32" s="3"/>
      <c r="E32" s="3"/>
      <c r="F32" s="3"/>
    </row>
    <row r="33" spans="1:6" ht="15.5" x14ac:dyDescent="0.35">
      <c r="A33" s="3">
        <v>2</v>
      </c>
      <c r="B33" s="3" t="s">
        <v>12</v>
      </c>
      <c r="C33" s="3"/>
      <c r="D33" s="3"/>
      <c r="E33" s="3"/>
      <c r="F33" s="3"/>
    </row>
    <row r="34" spans="1:6" ht="15.5" x14ac:dyDescent="0.35">
      <c r="A34" s="3">
        <v>3</v>
      </c>
      <c r="B34" s="3" t="s">
        <v>37</v>
      </c>
      <c r="C34" s="3"/>
      <c r="D34" s="3"/>
      <c r="E34" s="3"/>
      <c r="F34" s="3"/>
    </row>
    <row r="35" spans="1:6" ht="15.5" x14ac:dyDescent="0.35">
      <c r="A35" s="3">
        <v>4</v>
      </c>
      <c r="B35" s="3" t="s">
        <v>39</v>
      </c>
      <c r="C35" s="3"/>
      <c r="D35" s="3"/>
      <c r="E35" s="3"/>
      <c r="F35" s="3"/>
    </row>
    <row r="36" spans="1:6" ht="15.5" x14ac:dyDescent="0.35">
      <c r="A36" s="3">
        <v>5</v>
      </c>
      <c r="B36" s="22" t="s">
        <v>40</v>
      </c>
      <c r="F36" s="3"/>
    </row>
    <row r="37" spans="1:6" ht="15.5" x14ac:dyDescent="0.35">
      <c r="A37" s="3">
        <v>6</v>
      </c>
      <c r="B37" s="1" t="s">
        <v>45</v>
      </c>
      <c r="F37" s="3"/>
    </row>
    <row r="38" spans="1:6" x14ac:dyDescent="0.3">
      <c r="A38" s="1">
        <v>7</v>
      </c>
      <c r="B38" s="1" t="s">
        <v>50</v>
      </c>
    </row>
  </sheetData>
  <mergeCells count="15">
    <mergeCell ref="A2:H2"/>
    <mergeCell ref="B3:E3"/>
    <mergeCell ref="A4:H4"/>
    <mergeCell ref="A5:A6"/>
    <mergeCell ref="B5:E5"/>
    <mergeCell ref="F5:H5"/>
    <mergeCell ref="B25:E28"/>
    <mergeCell ref="A12:H12"/>
    <mergeCell ref="A13:A14"/>
    <mergeCell ref="B13:E13"/>
    <mergeCell ref="F13:H13"/>
    <mergeCell ref="A22:H22"/>
    <mergeCell ref="A23:A24"/>
    <mergeCell ref="B23:E23"/>
    <mergeCell ref="F23:H23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activeCell="E17" sqref="E17"/>
    </sheetView>
  </sheetViews>
  <sheetFormatPr defaultRowHeight="14.5" x14ac:dyDescent="0.35"/>
  <cols>
    <col min="1" max="1" width="24.81640625" customWidth="1"/>
    <col min="2" max="2" width="10.81640625" customWidth="1"/>
    <col min="3" max="3" width="11.7265625" customWidth="1"/>
    <col min="4" max="5" width="12.1796875" bestFit="1" customWidth="1"/>
    <col min="6" max="6" width="11.7265625" customWidth="1"/>
    <col min="7" max="7" width="12.1796875" bestFit="1" customWidth="1"/>
    <col min="8" max="8" width="12" customWidth="1"/>
    <col min="9" max="9" width="13.7265625" customWidth="1"/>
    <col min="10" max="10" width="14.453125" customWidth="1"/>
    <col min="11" max="20" width="0" hidden="1" customWidth="1"/>
    <col min="21" max="21" width="11.81640625" customWidth="1"/>
    <col min="22" max="22" width="10.26953125" customWidth="1"/>
  </cols>
  <sheetData>
    <row r="1" spans="1:19" x14ac:dyDescent="0.35">
      <c r="A1" t="s">
        <v>38</v>
      </c>
      <c r="D1" s="4" t="s">
        <v>14</v>
      </c>
    </row>
    <row r="2" spans="1:19" x14ac:dyDescent="0.35">
      <c r="D2" s="4" t="s">
        <v>46</v>
      </c>
      <c r="H2" s="5"/>
    </row>
    <row r="3" spans="1:19" ht="16" thickBot="1" x14ac:dyDescent="0.4">
      <c r="A3" s="19"/>
    </row>
    <row r="4" spans="1:19" ht="32.25" customHeight="1" x14ac:dyDescent="0.35">
      <c r="A4" s="70"/>
      <c r="B4" s="76" t="s">
        <v>58</v>
      </c>
      <c r="C4" s="76" t="s">
        <v>41</v>
      </c>
      <c r="D4" s="27" t="s">
        <v>5</v>
      </c>
      <c r="E4" s="94" t="s">
        <v>15</v>
      </c>
      <c r="F4" s="95"/>
      <c r="G4" s="94" t="s">
        <v>15</v>
      </c>
      <c r="H4" s="95"/>
      <c r="I4" s="96" t="s">
        <v>42</v>
      </c>
      <c r="J4" s="97" t="s">
        <v>43</v>
      </c>
    </row>
    <row r="5" spans="1:19" ht="45" customHeight="1" x14ac:dyDescent="0.35">
      <c r="A5" s="75"/>
      <c r="B5" s="77"/>
      <c r="C5" s="77"/>
      <c r="D5" s="88" t="s">
        <v>1</v>
      </c>
      <c r="E5" s="98" t="s">
        <v>2</v>
      </c>
      <c r="F5" s="87"/>
      <c r="G5" s="98" t="s">
        <v>1</v>
      </c>
      <c r="H5" s="87"/>
      <c r="I5" s="88" t="s">
        <v>1</v>
      </c>
      <c r="J5" s="88" t="s">
        <v>2</v>
      </c>
    </row>
    <row r="6" spans="1:19" ht="15" thickBot="1" x14ac:dyDescent="0.4">
      <c r="A6" s="75"/>
      <c r="B6" s="77"/>
      <c r="C6" s="77"/>
      <c r="D6" s="88"/>
      <c r="E6" s="99"/>
      <c r="F6" s="100"/>
      <c r="G6" s="99"/>
      <c r="H6" s="100"/>
      <c r="I6" s="88"/>
      <c r="J6" s="88"/>
    </row>
    <row r="7" spans="1:19" ht="39.75" customHeight="1" thickBot="1" x14ac:dyDescent="0.4">
      <c r="A7" s="71"/>
      <c r="B7" s="78"/>
      <c r="C7" s="78"/>
      <c r="D7" s="89"/>
      <c r="E7" s="101" t="s">
        <v>16</v>
      </c>
      <c r="F7" s="101" t="s">
        <v>44</v>
      </c>
      <c r="G7" s="101" t="s">
        <v>16</v>
      </c>
      <c r="H7" s="101" t="s">
        <v>44</v>
      </c>
      <c r="I7" s="89"/>
      <c r="J7" s="89"/>
    </row>
    <row r="8" spans="1:19" ht="16" thickBot="1" x14ac:dyDescent="0.4">
      <c r="A8" s="26" t="s">
        <v>17</v>
      </c>
      <c r="B8" s="80">
        <v>10</v>
      </c>
      <c r="C8" s="28">
        <f>10000*B8</f>
        <v>100000</v>
      </c>
      <c r="D8" s="29">
        <f>8600*B8</f>
        <v>86000</v>
      </c>
      <c r="E8" s="30">
        <f>11300*B8</f>
        <v>113000</v>
      </c>
      <c r="F8" s="30">
        <f>11700*B8</f>
        <v>117000</v>
      </c>
      <c r="G8" s="30">
        <f>9400*B8</f>
        <v>94000</v>
      </c>
      <c r="H8" s="30">
        <f>9800*B8</f>
        <v>98000</v>
      </c>
      <c r="I8" s="30">
        <f>11000*B8</f>
        <v>110000</v>
      </c>
      <c r="J8" s="30">
        <f>17600*B8</f>
        <v>176000</v>
      </c>
    </row>
    <row r="9" spans="1:19" ht="16" thickBot="1" x14ac:dyDescent="0.4">
      <c r="A9" s="25" t="s">
        <v>18</v>
      </c>
      <c r="B9" s="81">
        <v>14</v>
      </c>
      <c r="C9" s="31">
        <f>10000*B9</f>
        <v>140000</v>
      </c>
      <c r="D9" s="32">
        <f>8600*B9</f>
        <v>120400</v>
      </c>
      <c r="E9" s="30">
        <f>11300*B9</f>
        <v>158200</v>
      </c>
      <c r="F9" s="30">
        <f>11700*B9</f>
        <v>163800</v>
      </c>
      <c r="G9" s="30">
        <f>9400*B9</f>
        <v>131600</v>
      </c>
      <c r="H9" s="30">
        <f>9800*B9</f>
        <v>137200</v>
      </c>
      <c r="I9" s="30">
        <f>11000*B9</f>
        <v>154000</v>
      </c>
      <c r="J9" s="30">
        <f>17600*B9</f>
        <v>246400</v>
      </c>
    </row>
    <row r="10" spans="1:19" ht="15.75" customHeight="1" thickBot="1" x14ac:dyDescent="0.4">
      <c r="A10" s="72" t="s">
        <v>57</v>
      </c>
      <c r="B10" s="82">
        <v>7</v>
      </c>
      <c r="C10" s="33">
        <f>10300*B10</f>
        <v>72100</v>
      </c>
      <c r="D10" s="34">
        <f>8800*B10</f>
        <v>61600</v>
      </c>
      <c r="E10" s="35">
        <f>11300*B10</f>
        <v>79100</v>
      </c>
      <c r="F10" s="35">
        <f>11700*B10</f>
        <v>81900</v>
      </c>
      <c r="G10" s="35">
        <f>9600*B10</f>
        <v>67200</v>
      </c>
      <c r="H10" s="44">
        <f>10000*B10</f>
        <v>70000</v>
      </c>
      <c r="I10" s="45">
        <f>11200*B10</f>
        <v>78400</v>
      </c>
      <c r="J10" s="33">
        <f>18000*B10</f>
        <v>126000</v>
      </c>
    </row>
    <row r="11" spans="1:19" ht="15.75" customHeight="1" thickBot="1" x14ac:dyDescent="0.4">
      <c r="A11" s="73"/>
      <c r="B11" s="83">
        <v>10</v>
      </c>
      <c r="C11" s="33">
        <f>10300*B11</f>
        <v>103000</v>
      </c>
      <c r="D11" s="34">
        <f t="shared" ref="D11:D12" si="0">8800*B11</f>
        <v>88000</v>
      </c>
      <c r="E11" s="35">
        <f t="shared" ref="E11:E12" si="1">11300*B11</f>
        <v>113000</v>
      </c>
      <c r="F11" s="35">
        <f t="shared" ref="F11:F12" si="2">11700*B11</f>
        <v>117000</v>
      </c>
      <c r="G11" s="35">
        <f t="shared" ref="G11:G12" si="3">9600*B11</f>
        <v>96000</v>
      </c>
      <c r="H11" s="44">
        <f t="shared" ref="H11:H12" si="4">10000*B11</f>
        <v>100000</v>
      </c>
      <c r="I11" s="45">
        <f t="shared" ref="I11:I12" si="5">11200*B11</f>
        <v>112000</v>
      </c>
      <c r="J11" s="33">
        <f t="shared" ref="J11:J12" si="6">18000*B11</f>
        <v>180000</v>
      </c>
    </row>
    <row r="12" spans="1:19" ht="15.75" customHeight="1" thickBot="1" x14ac:dyDescent="0.4">
      <c r="A12" s="74"/>
      <c r="B12" s="84">
        <v>14</v>
      </c>
      <c r="C12" s="33">
        <f t="shared" ref="C12" si="7">10300*B12</f>
        <v>144200</v>
      </c>
      <c r="D12" s="34">
        <f t="shared" si="0"/>
        <v>123200</v>
      </c>
      <c r="E12" s="35">
        <f t="shared" si="1"/>
        <v>158200</v>
      </c>
      <c r="F12" s="35">
        <f t="shared" si="2"/>
        <v>163800</v>
      </c>
      <c r="G12" s="35">
        <f t="shared" si="3"/>
        <v>134400</v>
      </c>
      <c r="H12" s="44">
        <f t="shared" si="4"/>
        <v>140000</v>
      </c>
      <c r="I12" s="45">
        <f t="shared" si="5"/>
        <v>156800</v>
      </c>
      <c r="J12" s="33">
        <f t="shared" si="6"/>
        <v>252000</v>
      </c>
    </row>
    <row r="13" spans="1:19" ht="15.75" customHeight="1" thickBot="1" x14ac:dyDescent="0.4">
      <c r="A13" s="70" t="s">
        <v>55</v>
      </c>
      <c r="B13" s="90">
        <v>7</v>
      </c>
      <c r="C13" s="91">
        <f>12500*B13</f>
        <v>87500</v>
      </c>
      <c r="D13" s="91">
        <f>11000*B13</f>
        <v>77000</v>
      </c>
      <c r="E13" s="92">
        <f>14000*B13</f>
        <v>98000</v>
      </c>
      <c r="F13" s="92">
        <f>14500*B13</f>
        <v>101500</v>
      </c>
      <c r="G13" s="92">
        <f>12000*B13</f>
        <v>84000</v>
      </c>
      <c r="H13" s="92">
        <f>12500*B13</f>
        <v>87500</v>
      </c>
      <c r="I13" s="92">
        <f>13500*B13</f>
        <v>94500</v>
      </c>
      <c r="J13" s="92">
        <f>20000*B13</f>
        <v>140000</v>
      </c>
      <c r="K13" t="e">
        <f>#REF!</f>
        <v>#REF!</v>
      </c>
      <c r="L13" t="e">
        <f>K13</f>
        <v>#REF!</v>
      </c>
      <c r="M13" t="e">
        <f t="shared" ref="M13:S13" si="8">L13</f>
        <v>#REF!</v>
      </c>
      <c r="N13" t="e">
        <f t="shared" si="8"/>
        <v>#REF!</v>
      </c>
      <c r="O13" t="e">
        <f t="shared" si="8"/>
        <v>#REF!</v>
      </c>
      <c r="P13" t="e">
        <f t="shared" si="8"/>
        <v>#REF!</v>
      </c>
      <c r="Q13" t="e">
        <f t="shared" si="8"/>
        <v>#REF!</v>
      </c>
      <c r="R13" t="e">
        <f t="shared" si="8"/>
        <v>#REF!</v>
      </c>
      <c r="S13" t="e">
        <f t="shared" si="8"/>
        <v>#REF!</v>
      </c>
    </row>
    <row r="14" spans="1:19" ht="15.75" customHeight="1" thickBot="1" x14ac:dyDescent="0.4">
      <c r="A14" s="75"/>
      <c r="B14" s="93">
        <v>14</v>
      </c>
      <c r="C14" s="91">
        <f>12500*B14</f>
        <v>175000</v>
      </c>
      <c r="D14" s="91">
        <f>11000*B14</f>
        <v>154000</v>
      </c>
      <c r="E14" s="92">
        <f>14000*B14</f>
        <v>196000</v>
      </c>
      <c r="F14" s="92">
        <f>14500*B14</f>
        <v>203000</v>
      </c>
      <c r="G14" s="92">
        <f>12000*B14</f>
        <v>168000</v>
      </c>
      <c r="H14" s="92">
        <f>12500*B14</f>
        <v>175000</v>
      </c>
      <c r="I14" s="92">
        <f>13500*B14</f>
        <v>189000</v>
      </c>
      <c r="J14" s="92">
        <f>20000*B14</f>
        <v>280000</v>
      </c>
      <c r="K14" t="e">
        <f>#REF!</f>
        <v>#REF!</v>
      </c>
      <c r="L14" t="e">
        <f t="shared" ref="L14:S25" si="9">K14</f>
        <v>#REF!</v>
      </c>
      <c r="M14" t="e">
        <f t="shared" si="9"/>
        <v>#REF!</v>
      </c>
      <c r="N14" t="e">
        <f t="shared" si="9"/>
        <v>#REF!</v>
      </c>
      <c r="O14" t="e">
        <f t="shared" si="9"/>
        <v>#REF!</v>
      </c>
      <c r="P14" t="e">
        <f t="shared" si="9"/>
        <v>#REF!</v>
      </c>
      <c r="Q14" t="e">
        <f t="shared" si="9"/>
        <v>#REF!</v>
      </c>
      <c r="R14" t="e">
        <f t="shared" si="9"/>
        <v>#REF!</v>
      </c>
      <c r="S14" t="e">
        <f t="shared" si="9"/>
        <v>#REF!</v>
      </c>
    </row>
    <row r="15" spans="1:19" ht="16" thickBot="1" x14ac:dyDescent="0.4">
      <c r="A15" s="6" t="s">
        <v>19</v>
      </c>
      <c r="B15" s="85">
        <v>12</v>
      </c>
      <c r="C15" s="36">
        <f>10500*B15</f>
        <v>126000</v>
      </c>
      <c r="D15" s="36">
        <f>9200*B15</f>
        <v>110400</v>
      </c>
      <c r="E15" s="37">
        <f>11700*B15</f>
        <v>140400</v>
      </c>
      <c r="F15" s="37">
        <f>12100*B15</f>
        <v>145200</v>
      </c>
      <c r="G15" s="37">
        <f>10000*B15</f>
        <v>120000</v>
      </c>
      <c r="H15" s="37">
        <f>10400*B15</f>
        <v>124800</v>
      </c>
      <c r="I15" s="37">
        <f>11200*B15</f>
        <v>134400</v>
      </c>
      <c r="J15" s="37">
        <f>18000*B15</f>
        <v>216000</v>
      </c>
      <c r="K15" t="e">
        <f>#REF!</f>
        <v>#REF!</v>
      </c>
      <c r="L15" t="e">
        <f t="shared" si="9"/>
        <v>#REF!</v>
      </c>
      <c r="M15" t="e">
        <f t="shared" si="9"/>
        <v>#REF!</v>
      </c>
      <c r="N15" t="e">
        <f t="shared" si="9"/>
        <v>#REF!</v>
      </c>
      <c r="O15" t="e">
        <f t="shared" si="9"/>
        <v>#REF!</v>
      </c>
      <c r="P15" t="e">
        <f t="shared" si="9"/>
        <v>#REF!</v>
      </c>
      <c r="Q15" t="e">
        <f t="shared" si="9"/>
        <v>#REF!</v>
      </c>
      <c r="R15" t="e">
        <f t="shared" si="9"/>
        <v>#REF!</v>
      </c>
      <c r="S15" t="e">
        <f t="shared" si="9"/>
        <v>#REF!</v>
      </c>
    </row>
    <row r="16" spans="1:19" ht="16" thickBot="1" x14ac:dyDescent="0.4">
      <c r="A16" s="42" t="s">
        <v>48</v>
      </c>
      <c r="B16" s="7">
        <v>7</v>
      </c>
      <c r="C16" s="43">
        <f>13500*B16</f>
        <v>94500</v>
      </c>
      <c r="D16" s="43"/>
      <c r="E16" s="7">
        <f>14500*B16</f>
        <v>101500</v>
      </c>
      <c r="F16" s="7">
        <f>14900*B16</f>
        <v>104300</v>
      </c>
      <c r="G16" s="7">
        <f>13000*B16</f>
        <v>91000</v>
      </c>
      <c r="H16" s="7">
        <f>13400*B16</f>
        <v>93800</v>
      </c>
      <c r="I16" s="7">
        <f>13500*B16</f>
        <v>94500</v>
      </c>
      <c r="J16" s="7">
        <f>21600*B16</f>
        <v>151200</v>
      </c>
    </row>
    <row r="17" spans="1:19" ht="31.5" thickBot="1" x14ac:dyDescent="0.4">
      <c r="A17" s="42" t="s">
        <v>20</v>
      </c>
      <c r="B17" s="7">
        <v>6</v>
      </c>
      <c r="C17" s="43">
        <f>16600*B17</f>
        <v>99600</v>
      </c>
      <c r="D17" s="43"/>
      <c r="E17" s="7">
        <f>17750*6</f>
        <v>106500</v>
      </c>
      <c r="F17" s="7">
        <f>18200*B17</f>
        <v>109200</v>
      </c>
      <c r="G17" s="7">
        <f>16100*B17</f>
        <v>96600</v>
      </c>
      <c r="H17" s="7">
        <f>16600*B17</f>
        <v>99600</v>
      </c>
      <c r="I17" s="7">
        <f>16600*B17</f>
        <v>99600</v>
      </c>
      <c r="J17" s="7"/>
      <c r="K17" t="e">
        <f>#REF!</f>
        <v>#REF!</v>
      </c>
      <c r="L17" t="e">
        <f t="shared" si="9"/>
        <v>#REF!</v>
      </c>
      <c r="M17" t="e">
        <f t="shared" si="9"/>
        <v>#REF!</v>
      </c>
      <c r="N17" t="e">
        <f t="shared" si="9"/>
        <v>#REF!</v>
      </c>
      <c r="O17" t="e">
        <f t="shared" si="9"/>
        <v>#REF!</v>
      </c>
      <c r="P17" t="e">
        <f t="shared" si="9"/>
        <v>#REF!</v>
      </c>
      <c r="Q17" t="e">
        <f t="shared" si="9"/>
        <v>#REF!</v>
      </c>
      <c r="R17" t="e">
        <f t="shared" si="9"/>
        <v>#REF!</v>
      </c>
      <c r="S17" t="e">
        <f t="shared" si="9"/>
        <v>#REF!</v>
      </c>
    </row>
    <row r="18" spans="1:19" ht="16" thickBot="1" x14ac:dyDescent="0.4">
      <c r="A18" s="46" t="s">
        <v>52</v>
      </c>
      <c r="B18" s="48">
        <v>3</v>
      </c>
      <c r="C18" s="47">
        <f>29000*B18</f>
        <v>87000</v>
      </c>
      <c r="D18" s="47">
        <f>26700*B18</f>
        <v>80100</v>
      </c>
      <c r="E18" s="48">
        <f>29700*B18</f>
        <v>89100</v>
      </c>
      <c r="F18" s="48">
        <f>30700*B18</f>
        <v>92100</v>
      </c>
      <c r="G18" s="48">
        <f>27500*B18</f>
        <v>82500</v>
      </c>
      <c r="H18" s="48">
        <f>28000*B18</f>
        <v>84000</v>
      </c>
      <c r="I18" s="48">
        <f>30000*B18</f>
        <v>90000</v>
      </c>
      <c r="J18" s="48">
        <f>48000*B18</f>
        <v>144000</v>
      </c>
    </row>
    <row r="19" spans="1:19" ht="15" thickBot="1" x14ac:dyDescent="0.4">
      <c r="A19" s="70" t="s">
        <v>21</v>
      </c>
      <c r="B19" s="7">
        <v>3</v>
      </c>
      <c r="C19" s="49">
        <f>25000*B19</f>
        <v>75000</v>
      </c>
      <c r="D19" s="43">
        <f>22900*B19</f>
        <v>68700</v>
      </c>
      <c r="E19" s="7">
        <f>25900*B19</f>
        <v>77700</v>
      </c>
      <c r="F19" s="7">
        <f>27000*B19</f>
        <v>81000</v>
      </c>
      <c r="G19" s="7">
        <f>23700*B19</f>
        <v>71100</v>
      </c>
      <c r="H19" s="7">
        <f>24100*B19</f>
        <v>72300</v>
      </c>
      <c r="I19" s="7">
        <f>25500*B19</f>
        <v>76500</v>
      </c>
      <c r="J19" s="7">
        <f>40000*B19</f>
        <v>120000</v>
      </c>
      <c r="K19" t="e">
        <f>#REF!</f>
        <v>#REF!</v>
      </c>
      <c r="L19" t="e">
        <f t="shared" si="9"/>
        <v>#REF!</v>
      </c>
      <c r="M19" t="e">
        <f t="shared" si="9"/>
        <v>#REF!</v>
      </c>
      <c r="N19" t="e">
        <f t="shared" si="9"/>
        <v>#REF!</v>
      </c>
      <c r="O19" t="e">
        <f t="shared" si="9"/>
        <v>#REF!</v>
      </c>
      <c r="P19" t="e">
        <f t="shared" si="9"/>
        <v>#REF!</v>
      </c>
      <c r="Q19" t="e">
        <f t="shared" si="9"/>
        <v>#REF!</v>
      </c>
      <c r="R19" t="e">
        <f t="shared" si="9"/>
        <v>#REF!</v>
      </c>
      <c r="S19" t="e">
        <f t="shared" si="9"/>
        <v>#REF!</v>
      </c>
    </row>
    <row r="20" spans="1:19" ht="15.75" customHeight="1" thickBot="1" x14ac:dyDescent="0.4">
      <c r="A20" s="71"/>
      <c r="B20" s="7" t="s">
        <v>22</v>
      </c>
      <c r="C20" s="43"/>
      <c r="D20" s="43">
        <f>12300*3</f>
        <v>36900</v>
      </c>
      <c r="E20" s="7"/>
      <c r="F20" s="7"/>
      <c r="G20" s="7">
        <f>12900*3</f>
        <v>38700</v>
      </c>
      <c r="H20" s="7">
        <f>13300*3</f>
        <v>39900</v>
      </c>
      <c r="I20" s="7">
        <f>13300*3</f>
        <v>39900</v>
      </c>
      <c r="J20" s="7"/>
      <c r="K20" t="e">
        <f>#REF!</f>
        <v>#REF!</v>
      </c>
      <c r="L20" t="e">
        <f t="shared" si="9"/>
        <v>#REF!</v>
      </c>
      <c r="M20" t="e">
        <f t="shared" si="9"/>
        <v>#REF!</v>
      </c>
      <c r="N20" t="e">
        <f t="shared" si="9"/>
        <v>#REF!</v>
      </c>
      <c r="O20" t="e">
        <f t="shared" si="9"/>
        <v>#REF!</v>
      </c>
      <c r="P20" t="e">
        <f t="shared" si="9"/>
        <v>#REF!</v>
      </c>
      <c r="Q20" t="e">
        <f t="shared" si="9"/>
        <v>#REF!</v>
      </c>
      <c r="R20" t="e">
        <f t="shared" si="9"/>
        <v>#REF!</v>
      </c>
      <c r="S20" t="e">
        <f t="shared" si="9"/>
        <v>#REF!</v>
      </c>
    </row>
    <row r="21" spans="1:19" ht="15.75" customHeight="1" thickBot="1" x14ac:dyDescent="0.4">
      <c r="A21" s="39"/>
      <c r="B21" s="7">
        <v>2</v>
      </c>
      <c r="C21" s="7">
        <f>15000*B21</f>
        <v>30000</v>
      </c>
      <c r="D21" s="7">
        <f>12000*B21</f>
        <v>24000</v>
      </c>
      <c r="E21" s="7">
        <f>18000*B21</f>
        <v>36000</v>
      </c>
      <c r="F21" s="41">
        <f>19000*2</f>
        <v>38000</v>
      </c>
      <c r="G21" s="7">
        <f>12500*B21</f>
        <v>25000</v>
      </c>
      <c r="H21" s="7">
        <f>16400*B21</f>
        <v>32800</v>
      </c>
      <c r="I21" s="7">
        <f>17000*B21</f>
        <v>34000</v>
      </c>
      <c r="J21" s="41">
        <f>26000*B21</f>
        <v>52000</v>
      </c>
    </row>
    <row r="22" spans="1:19" ht="15.75" customHeight="1" thickBot="1" x14ac:dyDescent="0.4">
      <c r="A22" s="40" t="s">
        <v>47</v>
      </c>
      <c r="B22" s="7">
        <v>3</v>
      </c>
      <c r="C22" s="7">
        <f>15000*B22</f>
        <v>45000</v>
      </c>
      <c r="D22" s="7">
        <f>12000*B22</f>
        <v>36000</v>
      </c>
      <c r="E22" s="7">
        <f>18000*B22</f>
        <v>54000</v>
      </c>
      <c r="F22" s="41">
        <f>19000*B22</f>
        <v>57000</v>
      </c>
      <c r="G22" s="7">
        <f>12500*B22</f>
        <v>37500</v>
      </c>
      <c r="H22" s="7">
        <f>16400*B22</f>
        <v>49200</v>
      </c>
      <c r="I22" s="7">
        <f>17000*B22</f>
        <v>51000</v>
      </c>
      <c r="J22" s="41">
        <f>26000*B22</f>
        <v>78000</v>
      </c>
    </row>
    <row r="23" spans="1:19" ht="16" thickBot="1" x14ac:dyDescent="0.4">
      <c r="A23" s="52"/>
      <c r="B23" s="7">
        <v>3</v>
      </c>
      <c r="C23" s="43">
        <f>12500*B23</f>
        <v>37500</v>
      </c>
      <c r="D23" s="43">
        <f>10500*B23</f>
        <v>31500</v>
      </c>
      <c r="E23" s="7">
        <f>14000*B23</f>
        <v>42000</v>
      </c>
      <c r="F23" s="7">
        <f>14500*B23</f>
        <v>43500</v>
      </c>
      <c r="G23" s="7">
        <f>12500*B23</f>
        <v>37500</v>
      </c>
      <c r="H23" s="7">
        <f>13000*B23</f>
        <v>39000</v>
      </c>
      <c r="I23" s="7">
        <f>14000*B23</f>
        <v>42000</v>
      </c>
      <c r="J23" s="7">
        <f>17600*B23</f>
        <v>52800</v>
      </c>
      <c r="K23" t="e">
        <f>#REF!</f>
        <v>#REF!</v>
      </c>
      <c r="L23" t="e">
        <f t="shared" si="9"/>
        <v>#REF!</v>
      </c>
      <c r="M23" t="e">
        <f t="shared" si="9"/>
        <v>#REF!</v>
      </c>
      <c r="N23" t="e">
        <f t="shared" si="9"/>
        <v>#REF!</v>
      </c>
      <c r="O23" t="e">
        <f t="shared" si="9"/>
        <v>#REF!</v>
      </c>
      <c r="P23" t="e">
        <f t="shared" si="9"/>
        <v>#REF!</v>
      </c>
      <c r="Q23" t="e">
        <f t="shared" si="9"/>
        <v>#REF!</v>
      </c>
      <c r="R23" t="e">
        <f t="shared" si="9"/>
        <v>#REF!</v>
      </c>
      <c r="S23" t="e">
        <f t="shared" si="9"/>
        <v>#REF!</v>
      </c>
    </row>
    <row r="24" spans="1:19" ht="16" thickBot="1" x14ac:dyDescent="0.4">
      <c r="A24" s="53" t="s">
        <v>23</v>
      </c>
      <c r="B24" s="7">
        <v>5</v>
      </c>
      <c r="C24" s="43">
        <f t="shared" ref="C24:C25" si="10">12500*B24</f>
        <v>62500</v>
      </c>
      <c r="D24" s="43">
        <f t="shared" ref="D24:D25" si="11">10500*B24</f>
        <v>52500</v>
      </c>
      <c r="E24" s="7">
        <f t="shared" ref="E24:E25" si="12">14000*B24</f>
        <v>70000</v>
      </c>
      <c r="F24" s="7">
        <f t="shared" ref="F24:F25" si="13">14500*B24</f>
        <v>72500</v>
      </c>
      <c r="G24" s="7">
        <f t="shared" ref="G24:G25" si="14">12500*B24</f>
        <v>62500</v>
      </c>
      <c r="H24" s="7">
        <f t="shared" ref="H24:H25" si="15">13000*B24</f>
        <v>65000</v>
      </c>
      <c r="I24" s="7">
        <f t="shared" ref="I24:I25" si="16">14000*B24</f>
        <v>70000</v>
      </c>
      <c r="J24" s="7">
        <f t="shared" ref="J24:J25" si="17">17600*B24</f>
        <v>88000</v>
      </c>
      <c r="K24" t="e">
        <f>#REF!</f>
        <v>#REF!</v>
      </c>
      <c r="L24" t="e">
        <f t="shared" si="9"/>
        <v>#REF!</v>
      </c>
      <c r="M24" t="e">
        <f t="shared" si="9"/>
        <v>#REF!</v>
      </c>
      <c r="N24" t="e">
        <f t="shared" si="9"/>
        <v>#REF!</v>
      </c>
      <c r="O24" t="e">
        <f t="shared" si="9"/>
        <v>#REF!</v>
      </c>
      <c r="P24" t="e">
        <f t="shared" si="9"/>
        <v>#REF!</v>
      </c>
      <c r="Q24" t="e">
        <f t="shared" si="9"/>
        <v>#REF!</v>
      </c>
      <c r="R24" t="e">
        <f t="shared" si="9"/>
        <v>#REF!</v>
      </c>
      <c r="S24" t="e">
        <f t="shared" si="9"/>
        <v>#REF!</v>
      </c>
    </row>
    <row r="25" spans="1:19" ht="15" thickBot="1" x14ac:dyDescent="0.4">
      <c r="A25" s="8"/>
      <c r="B25" s="7">
        <v>7</v>
      </c>
      <c r="C25" s="43">
        <f t="shared" si="10"/>
        <v>87500</v>
      </c>
      <c r="D25" s="43">
        <f t="shared" si="11"/>
        <v>73500</v>
      </c>
      <c r="E25" s="7">
        <f t="shared" si="12"/>
        <v>98000</v>
      </c>
      <c r="F25" s="7">
        <f t="shared" si="13"/>
        <v>101500</v>
      </c>
      <c r="G25" s="7">
        <f t="shared" si="14"/>
        <v>87500</v>
      </c>
      <c r="H25" s="7">
        <f t="shared" si="15"/>
        <v>91000</v>
      </c>
      <c r="I25" s="7">
        <f t="shared" si="16"/>
        <v>98000</v>
      </c>
      <c r="J25" s="7">
        <f t="shared" si="17"/>
        <v>123200</v>
      </c>
      <c r="K25" t="e">
        <f>#REF!</f>
        <v>#REF!</v>
      </c>
      <c r="L25" t="e">
        <f t="shared" si="9"/>
        <v>#REF!</v>
      </c>
      <c r="M25" t="e">
        <f t="shared" si="9"/>
        <v>#REF!</v>
      </c>
      <c r="N25" t="e">
        <f t="shared" si="9"/>
        <v>#REF!</v>
      </c>
      <c r="O25" t="e">
        <f t="shared" si="9"/>
        <v>#REF!</v>
      </c>
      <c r="P25" t="e">
        <f t="shared" si="9"/>
        <v>#REF!</v>
      </c>
      <c r="Q25" t="e">
        <f t="shared" si="9"/>
        <v>#REF!</v>
      </c>
      <c r="R25" t="e">
        <f t="shared" si="9"/>
        <v>#REF!</v>
      </c>
      <c r="S25" t="e">
        <f t="shared" si="9"/>
        <v>#REF!</v>
      </c>
    </row>
    <row r="26" spans="1:19" ht="15.75" hidden="1" customHeight="1" thickBot="1" x14ac:dyDescent="0.4">
      <c r="A26" s="70" t="s">
        <v>24</v>
      </c>
      <c r="B26" s="7">
        <v>2</v>
      </c>
      <c r="C26" s="7">
        <f>13200*2</f>
        <v>26400</v>
      </c>
      <c r="D26" s="7">
        <f>11800*2</f>
        <v>23600</v>
      </c>
      <c r="E26" s="7">
        <f>15000*2</f>
        <v>30000</v>
      </c>
      <c r="F26" s="38">
        <f>15400*2</f>
        <v>30800</v>
      </c>
      <c r="G26" s="7">
        <f>12400*2</f>
        <v>24800</v>
      </c>
      <c r="H26" s="7">
        <f>12900*2</f>
        <v>25800</v>
      </c>
      <c r="I26" s="7">
        <f>12900*2</f>
        <v>25800</v>
      </c>
      <c r="J26" s="38">
        <f>15400*2</f>
        <v>30800</v>
      </c>
    </row>
    <row r="27" spans="1:19" ht="15.75" hidden="1" customHeight="1" thickBot="1" x14ac:dyDescent="0.4">
      <c r="A27" s="71"/>
      <c r="B27" s="7">
        <v>3</v>
      </c>
      <c r="C27" s="7">
        <f>13200*3</f>
        <v>39600</v>
      </c>
      <c r="D27" s="7">
        <f>11800*3</f>
        <v>35400</v>
      </c>
      <c r="E27" s="7">
        <f>15000*3</f>
        <v>45000</v>
      </c>
      <c r="F27" s="7">
        <f>15400*3</f>
        <v>46200</v>
      </c>
      <c r="G27" s="7">
        <f>12400*3</f>
        <v>37200</v>
      </c>
      <c r="H27" s="7">
        <f>12900*3</f>
        <v>38700</v>
      </c>
      <c r="I27" s="7">
        <f>12900*3</f>
        <v>38700</v>
      </c>
      <c r="J27" s="7">
        <f>15400*3</f>
        <v>46200</v>
      </c>
    </row>
    <row r="28" spans="1:19" ht="15.75" hidden="1" customHeight="1" thickBot="1" x14ac:dyDescent="0.4">
      <c r="A28" s="9" t="s">
        <v>25</v>
      </c>
      <c r="B28" s="23">
        <v>2</v>
      </c>
      <c r="C28" s="86"/>
      <c r="D28" s="86"/>
      <c r="E28" s="10" t="s">
        <v>26</v>
      </c>
      <c r="F28" s="10" t="s">
        <v>27</v>
      </c>
      <c r="G28" s="10" t="s">
        <v>28</v>
      </c>
      <c r="H28" s="10" t="s">
        <v>29</v>
      </c>
      <c r="I28" s="10" t="s">
        <v>29</v>
      </c>
      <c r="J28" s="10" t="s">
        <v>27</v>
      </c>
    </row>
    <row r="29" spans="1:19" ht="15" hidden="1" thickBot="1" x14ac:dyDescent="0.4">
      <c r="B29" s="24"/>
      <c r="C29" s="21"/>
      <c r="D29" s="21"/>
      <c r="E29" s="21">
        <f t="shared" ref="E29:J29" si="18">E17/6</f>
        <v>17750</v>
      </c>
      <c r="F29" s="21">
        <f t="shared" si="18"/>
        <v>18200</v>
      </c>
      <c r="G29" s="21">
        <f t="shared" si="18"/>
        <v>16100</v>
      </c>
      <c r="H29" s="21">
        <f t="shared" si="18"/>
        <v>16600</v>
      </c>
      <c r="I29" s="21">
        <f t="shared" si="18"/>
        <v>16600</v>
      </c>
      <c r="J29" s="21">
        <f t="shared" si="18"/>
        <v>0</v>
      </c>
    </row>
    <row r="30" spans="1:19" ht="15" hidden="1" thickBot="1" x14ac:dyDescent="0.4">
      <c r="B30" s="24"/>
      <c r="C30" s="21">
        <f t="shared" ref="C30:J30" si="19">C19/3</f>
        <v>25000</v>
      </c>
      <c r="D30" s="21">
        <f t="shared" si="19"/>
        <v>22900</v>
      </c>
      <c r="E30" s="21">
        <f t="shared" si="19"/>
        <v>25900</v>
      </c>
      <c r="F30" s="21">
        <f t="shared" si="19"/>
        <v>27000</v>
      </c>
      <c r="G30" s="21">
        <f t="shared" si="19"/>
        <v>23700</v>
      </c>
      <c r="H30" s="21">
        <f t="shared" si="19"/>
        <v>24100</v>
      </c>
      <c r="I30" s="21">
        <f t="shared" si="19"/>
        <v>25500</v>
      </c>
      <c r="J30" s="21">
        <f t="shared" si="19"/>
        <v>40000</v>
      </c>
    </row>
    <row r="31" spans="1:19" ht="15" hidden="1" thickBot="1" x14ac:dyDescent="0.4">
      <c r="B31" s="24"/>
      <c r="C31" s="21"/>
      <c r="D31" s="21">
        <f t="shared" ref="D31:J31" si="20">D20/3</f>
        <v>12300</v>
      </c>
      <c r="E31" s="21">
        <f t="shared" si="20"/>
        <v>0</v>
      </c>
      <c r="F31" s="21">
        <f t="shared" si="20"/>
        <v>0</v>
      </c>
      <c r="G31" s="21">
        <f t="shared" si="20"/>
        <v>12900</v>
      </c>
      <c r="H31" s="21">
        <f t="shared" si="20"/>
        <v>13300</v>
      </c>
      <c r="I31" s="21">
        <f t="shared" si="20"/>
        <v>13300</v>
      </c>
      <c r="J31" s="21">
        <f t="shared" si="20"/>
        <v>0</v>
      </c>
    </row>
    <row r="32" spans="1:19" ht="15" hidden="1" thickBot="1" x14ac:dyDescent="0.4">
      <c r="B32" s="24"/>
      <c r="C32" s="21">
        <f>C23/3</f>
        <v>12500</v>
      </c>
      <c r="D32" s="21">
        <f t="shared" ref="D32:H32" si="21">D23/3</f>
        <v>10500</v>
      </c>
      <c r="E32" s="21">
        <f t="shared" si="21"/>
        <v>14000</v>
      </c>
      <c r="F32" s="21">
        <f t="shared" si="21"/>
        <v>14500</v>
      </c>
      <c r="G32" s="21">
        <f t="shared" si="21"/>
        <v>12500</v>
      </c>
      <c r="H32" s="21">
        <f t="shared" si="21"/>
        <v>13000</v>
      </c>
      <c r="I32" s="21">
        <f t="shared" ref="I32:J32" si="22">I23/3</f>
        <v>14000</v>
      </c>
      <c r="J32" s="21">
        <f t="shared" si="22"/>
        <v>17600</v>
      </c>
    </row>
    <row r="33" spans="1:10" ht="15" hidden="1" thickBot="1" x14ac:dyDescent="0.4">
      <c r="B33" s="24"/>
      <c r="C33" s="21">
        <f t="shared" ref="C33:H33" si="23">C24/5</f>
        <v>12500</v>
      </c>
      <c r="D33" s="21">
        <f t="shared" si="23"/>
        <v>10500</v>
      </c>
      <c r="E33" s="21">
        <f t="shared" si="23"/>
        <v>14000</v>
      </c>
      <c r="F33" s="21">
        <f t="shared" si="23"/>
        <v>14500</v>
      </c>
      <c r="G33" s="21">
        <f t="shared" si="23"/>
        <v>12500</v>
      </c>
      <c r="H33" s="21">
        <f t="shared" si="23"/>
        <v>13000</v>
      </c>
      <c r="I33" s="21">
        <f t="shared" ref="I33:J33" si="24">I24/5</f>
        <v>14000</v>
      </c>
      <c r="J33" s="21">
        <f t="shared" si="24"/>
        <v>17600</v>
      </c>
    </row>
    <row r="34" spans="1:10" ht="15" hidden="1" thickBot="1" x14ac:dyDescent="0.4">
      <c r="B34" s="24"/>
      <c r="C34" s="21">
        <f t="shared" ref="C34:H34" si="25">C25/7</f>
        <v>12500</v>
      </c>
      <c r="D34" s="21">
        <f t="shared" si="25"/>
        <v>10500</v>
      </c>
      <c r="E34" s="21">
        <f t="shared" si="25"/>
        <v>14000</v>
      </c>
      <c r="F34" s="21">
        <f t="shared" si="25"/>
        <v>14500</v>
      </c>
      <c r="G34" s="21">
        <f t="shared" si="25"/>
        <v>12500</v>
      </c>
      <c r="H34" s="21">
        <f t="shared" si="25"/>
        <v>13000</v>
      </c>
      <c r="I34" s="21">
        <f t="shared" ref="I34:J34" si="26">I25/7</f>
        <v>14000</v>
      </c>
      <c r="J34" s="21">
        <f t="shared" si="26"/>
        <v>17600</v>
      </c>
    </row>
    <row r="35" spans="1:10" ht="15" hidden="1" thickBot="1" x14ac:dyDescent="0.4">
      <c r="B35" s="24"/>
      <c r="C35" s="21" t="e">
        <f>#REF!/2</f>
        <v>#REF!</v>
      </c>
      <c r="D35" s="21" t="e">
        <f>#REF!/2</f>
        <v>#REF!</v>
      </c>
      <c r="E35" s="21" t="e">
        <f>#REF!/2</f>
        <v>#REF!</v>
      </c>
      <c r="F35" s="21" t="e">
        <f>#REF!/2</f>
        <v>#REF!</v>
      </c>
      <c r="G35" s="21" t="e">
        <f>#REF!/2</f>
        <v>#REF!</v>
      </c>
      <c r="H35" s="21" t="e">
        <f>#REF!/2</f>
        <v>#REF!</v>
      </c>
      <c r="I35" s="21" t="e">
        <f>#REF!/2</f>
        <v>#REF!</v>
      </c>
      <c r="J35" s="21" t="e">
        <f>#REF!/2</f>
        <v>#REF!</v>
      </c>
    </row>
    <row r="36" spans="1:10" ht="15" hidden="1" thickBot="1" x14ac:dyDescent="0.4">
      <c r="B36" s="24"/>
      <c r="C36" s="21" t="e">
        <f>#REF!/3</f>
        <v>#REF!</v>
      </c>
      <c r="D36" s="21" t="e">
        <f>#REF!/3</f>
        <v>#REF!</v>
      </c>
      <c r="E36" s="21" t="e">
        <f>#REF!/3</f>
        <v>#REF!</v>
      </c>
      <c r="F36" s="21" t="e">
        <f>#REF!/3</f>
        <v>#REF!</v>
      </c>
      <c r="G36" s="21" t="e">
        <f>#REF!/3</f>
        <v>#REF!</v>
      </c>
      <c r="H36" s="21" t="e">
        <f>#REF!/3</f>
        <v>#REF!</v>
      </c>
      <c r="I36" s="21" t="e">
        <f>#REF!/3</f>
        <v>#REF!</v>
      </c>
      <c r="J36" s="21" t="e">
        <f>#REF!/3</f>
        <v>#REF!</v>
      </c>
    </row>
    <row r="37" spans="1:10" ht="15" thickBot="1" x14ac:dyDescent="0.4">
      <c r="A37" s="20" t="s">
        <v>25</v>
      </c>
      <c r="B37" s="23">
        <v>2</v>
      </c>
      <c r="C37" s="86"/>
      <c r="D37" s="86"/>
      <c r="E37" s="50">
        <f>19000*B37</f>
        <v>38000</v>
      </c>
      <c r="F37" s="50">
        <f>20000*B37</f>
        <v>40000</v>
      </c>
      <c r="G37" s="50">
        <f>17000*B37</f>
        <v>34000</v>
      </c>
      <c r="H37" s="50">
        <f>18000*B37</f>
        <v>36000</v>
      </c>
      <c r="I37" s="10" t="s">
        <v>54</v>
      </c>
      <c r="J37" s="50">
        <f>28500*B37</f>
        <v>57000</v>
      </c>
    </row>
    <row r="38" spans="1:10" ht="15.5" x14ac:dyDescent="0.35">
      <c r="A38" s="3">
        <v>1</v>
      </c>
      <c r="B38" s="3" t="s">
        <v>11</v>
      </c>
      <c r="C38" s="3"/>
      <c r="D38" s="3"/>
      <c r="E38" s="3"/>
      <c r="F38" s="3"/>
    </row>
    <row r="39" spans="1:10" ht="15.5" x14ac:dyDescent="0.35">
      <c r="A39" s="3"/>
      <c r="B39" s="3" t="s">
        <v>49</v>
      </c>
      <c r="C39" s="3"/>
      <c r="D39" s="3"/>
      <c r="E39" s="3"/>
      <c r="F39" s="3"/>
    </row>
    <row r="40" spans="1:10" ht="15.5" x14ac:dyDescent="0.35">
      <c r="A40" s="3">
        <v>2</v>
      </c>
      <c r="B40" s="3" t="s">
        <v>12</v>
      </c>
      <c r="C40" s="3"/>
      <c r="D40" s="3"/>
      <c r="E40" s="3"/>
      <c r="F40" s="3"/>
    </row>
    <row r="41" spans="1:10" ht="15.5" x14ac:dyDescent="0.35">
      <c r="A41" s="3">
        <v>3</v>
      </c>
      <c r="B41" s="3" t="s">
        <v>37</v>
      </c>
      <c r="C41" s="3"/>
      <c r="D41" s="3"/>
      <c r="E41" s="3"/>
      <c r="F41" s="3"/>
    </row>
    <row r="42" spans="1:10" ht="15.5" x14ac:dyDescent="0.35">
      <c r="A42" s="3">
        <v>4</v>
      </c>
      <c r="B42" s="3" t="s">
        <v>39</v>
      </c>
      <c r="C42" s="3"/>
      <c r="D42" s="3"/>
      <c r="E42" s="3"/>
      <c r="F42" s="3"/>
    </row>
    <row r="43" spans="1:10" ht="15.5" x14ac:dyDescent="0.35">
      <c r="A43" s="3">
        <v>5</v>
      </c>
      <c r="B43" s="1" t="s">
        <v>50</v>
      </c>
      <c r="C43" s="1"/>
      <c r="D43" s="1"/>
      <c r="E43" s="1"/>
      <c r="F43" s="3"/>
    </row>
    <row r="44" spans="1:10" ht="15.5" x14ac:dyDescent="0.35">
      <c r="A44" s="3">
        <v>6</v>
      </c>
      <c r="B44" s="1" t="s">
        <v>51</v>
      </c>
      <c r="C44" s="1"/>
      <c r="D44" s="1"/>
      <c r="E44" s="1"/>
      <c r="F44" s="3"/>
    </row>
  </sheetData>
  <mergeCells count="14">
    <mergeCell ref="I5:I7"/>
    <mergeCell ref="J5:J7"/>
    <mergeCell ref="B4:B7"/>
    <mergeCell ref="E4:F4"/>
    <mergeCell ref="G4:H4"/>
    <mergeCell ref="C4:C7"/>
    <mergeCell ref="D5:D7"/>
    <mergeCell ref="E5:F6"/>
    <mergeCell ref="G5:H6"/>
    <mergeCell ref="A26:A27"/>
    <mergeCell ref="A10:A12"/>
    <mergeCell ref="A13:A14"/>
    <mergeCell ref="A19:A20"/>
    <mergeCell ref="A4:A7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СКП</vt:lpstr>
      <vt:lpstr>Автор каникулы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2024-04-22T10:36:27Z</dcterms:modified>
</cp:coreProperties>
</file>